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<sst xmlns="http://schemas.openxmlformats.org/spreadsheetml/2006/main" count="131" uniqueCount="77">
  <si>
    <t>Кв 1</t>
  </si>
  <si>
    <t>Кв 2</t>
  </si>
  <si>
    <t>Кв 3</t>
  </si>
  <si>
    <t>Кв 4</t>
  </si>
  <si>
    <t>год</t>
  </si>
  <si>
    <t>Выручка</t>
  </si>
  <si>
    <t>Себестоимость</t>
  </si>
  <si>
    <t>Расходы на оплату труда</t>
  </si>
  <si>
    <t>Валовая прибыль</t>
  </si>
  <si>
    <t>Валовая маржа</t>
  </si>
  <si>
    <t>Коммерческие расходы</t>
  </si>
  <si>
    <t>Операционная прибыль</t>
  </si>
  <si>
    <t>Операционная маржа</t>
  </si>
  <si>
    <t>Прибыль до налогов</t>
  </si>
  <si>
    <t xml:space="preserve">Чистая прибыль </t>
  </si>
  <si>
    <t>Баланс</t>
  </si>
  <si>
    <t>Ден средства</t>
  </si>
  <si>
    <t>Запасы</t>
  </si>
  <si>
    <t>Осн средства</t>
  </si>
  <si>
    <t>Перв. Стоимость</t>
  </si>
  <si>
    <t>Баланс. Стоимость основ. Средств</t>
  </si>
  <si>
    <t>Нераспределенная прибыль</t>
  </si>
  <si>
    <t>проверка</t>
  </si>
  <si>
    <t>Приобретение основных средств</t>
  </si>
  <si>
    <t>Инвестиционный денежный поток</t>
  </si>
  <si>
    <t>Привлечение средств акционеров</t>
  </si>
  <si>
    <t>Привлечение долга</t>
  </si>
  <si>
    <t>Погашение долга</t>
  </si>
  <si>
    <t>Изменение средств</t>
  </si>
  <si>
    <t>Отчет о прибылях и убытках</t>
  </si>
  <si>
    <t>Амортизация</t>
  </si>
  <si>
    <t>Комментарий</t>
  </si>
  <si>
    <t>Цена</t>
  </si>
  <si>
    <t>Объем продаж</t>
  </si>
  <si>
    <t>Маржа чистой прибыли</t>
  </si>
  <si>
    <t>Административный расходы</t>
  </si>
  <si>
    <t>% от выручки</t>
  </si>
  <si>
    <t>по анализу рынка</t>
  </si>
  <si>
    <t>Мощности производства</t>
  </si>
  <si>
    <t>Загрузка мощностей</t>
  </si>
  <si>
    <t>по плану строительства</t>
  </si>
  <si>
    <t>по анализу конкурентов</t>
  </si>
  <si>
    <t>по возможностям</t>
  </si>
  <si>
    <t>по условиям кредита</t>
  </si>
  <si>
    <t>по структуре персонала</t>
  </si>
  <si>
    <t>по налоговому учету</t>
  </si>
  <si>
    <t>по характеру бизнеса - % от выручки</t>
  </si>
  <si>
    <t>по инвестициям в основные средства</t>
  </si>
  <si>
    <t>Итого активов</t>
  </si>
  <si>
    <t>Итого пассивов</t>
  </si>
  <si>
    <t>Уставный и добавочный капитал</t>
  </si>
  <si>
    <t>Заемный капитал</t>
  </si>
  <si>
    <t>Отчет о движении денежных средств (косвенный)</t>
  </si>
  <si>
    <t>Изменение оборотного капитала</t>
  </si>
  <si>
    <t>Операционный денежный поток</t>
  </si>
  <si>
    <t>Финансовый денежный поток</t>
  </si>
  <si>
    <t>Начальный остаток денежных средств</t>
  </si>
  <si>
    <t>Конечный остаток денежных средств</t>
  </si>
  <si>
    <t>Процентные расходы</t>
  </si>
  <si>
    <t>Налог на прибыль</t>
  </si>
  <si>
    <t>Заработная плата 1</t>
  </si>
  <si>
    <t>Число рабочих 1</t>
  </si>
  <si>
    <t>Заработная плата 2</t>
  </si>
  <si>
    <t>Число рабочих 2</t>
  </si>
  <si>
    <t>по уровню на рынке</t>
  </si>
  <si>
    <t>по плану производства</t>
  </si>
  <si>
    <t>тыс. руб.</t>
  </si>
  <si>
    <t>руб.</t>
  </si>
  <si>
    <t>тыс. шт.</t>
  </si>
  <si>
    <t>%</t>
  </si>
  <si>
    <t>шт.</t>
  </si>
  <si>
    <t>Сырье и материалы</t>
  </si>
  <si>
    <t>Удельная стоимость сырья</t>
  </si>
  <si>
    <t>Объем производства</t>
  </si>
  <si>
    <t>по видам основным средстам</t>
  </si>
  <si>
    <t>по структуре долга</t>
  </si>
  <si>
    <t>по первоначальным данным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</si>
</sst>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руб.-419];[Red]\-#,##0\ [$руб.-419]"/>
    <numFmt numFmtId="165" formatCode="#,##0.00\ [$RUB];[Red]\-#,##0.00\ [$RUB]"/>
    <numFmt numFmtId="166" formatCode="0.0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left" indent="1"/>
    </xf>
    <xf numFmtId="3" fontId="0" fillId="33" borderId="0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indent="1"/>
    </xf>
    <xf numFmtId="0" fontId="2" fillId="33" borderId="0" xfId="0" applyFont="1" applyFill="1" applyBorder="1" applyAlignment="1">
      <alignment horizontal="left"/>
    </xf>
    <xf numFmtId="10" fontId="2" fillId="33" borderId="0" xfId="0" applyNumberFormat="1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10" fontId="2" fillId="33" borderId="11" xfId="0" applyNumberFormat="1" applyFont="1" applyFill="1" applyBorder="1" applyAlignment="1">
      <alignment/>
    </xf>
    <xf numFmtId="10" fontId="3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0" fillId="33" borderId="0" xfId="55" applyFont="1" applyFill="1" applyBorder="1" applyAlignment="1">
      <alignment/>
    </xf>
    <xf numFmtId="9" fontId="1" fillId="33" borderId="0" xfId="55" applyFont="1" applyFill="1" applyBorder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0" xfId="0" applyFill="1" applyBorder="1" applyAlignment="1">
      <alignment horizontal="left" indent="3"/>
    </xf>
    <xf numFmtId="0" fontId="2" fillId="34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11.57421875" defaultRowHeight="12.75"/>
  <cols>
    <col min="1" max="1" width="34.57421875" style="0" customWidth="1"/>
    <col min="2" max="2" width="33.8515625" style="2" bestFit="1" customWidth="1"/>
    <col min="3" max="3" width="10.140625" style="2" customWidth="1"/>
    <col min="4" max="4" width="15.421875" style="0" customWidth="1"/>
    <col min="5" max="5" width="14.28125" style="0" customWidth="1"/>
    <col min="6" max="6" width="14.421875" style="0" customWidth="1"/>
    <col min="7" max="7" width="12.8515625" style="0" customWidth="1"/>
    <col min="8" max="8" width="12.57421875" style="1" customWidth="1"/>
    <col min="9" max="9" width="11.57421875" style="18" customWidth="1"/>
  </cols>
  <sheetData>
    <row r="1" spans="1:8" ht="12.75">
      <c r="A1" s="18"/>
      <c r="B1" s="33" t="s">
        <v>31</v>
      </c>
      <c r="C1" s="29"/>
      <c r="D1" s="20" t="s">
        <v>0</v>
      </c>
      <c r="E1" s="20" t="s">
        <v>1</v>
      </c>
      <c r="F1" s="20" t="s">
        <v>2</v>
      </c>
      <c r="G1" s="20" t="s">
        <v>3</v>
      </c>
      <c r="H1" s="20" t="s">
        <v>4</v>
      </c>
    </row>
    <row r="2" spans="1:8" ht="12.75">
      <c r="A2" s="30" t="s">
        <v>29</v>
      </c>
      <c r="B2" s="34"/>
      <c r="C2" s="46"/>
      <c r="D2" s="31"/>
      <c r="E2" s="31"/>
      <c r="F2" s="31"/>
      <c r="G2" s="31"/>
      <c r="H2" s="32"/>
    </row>
    <row r="3" spans="1:9" s="1" customFormat="1" ht="12.75">
      <c r="A3" s="3" t="s">
        <v>5</v>
      </c>
      <c r="B3" s="35"/>
      <c r="C3" s="35" t="s">
        <v>66</v>
      </c>
      <c r="D3" s="4">
        <f>D4*D5</f>
        <v>63000</v>
      </c>
      <c r="E3" s="4">
        <f>E4*E5</f>
        <v>90000</v>
      </c>
      <c r="F3" s="4">
        <f>F4*F5</f>
        <v>96000</v>
      </c>
      <c r="G3" s="4">
        <f>G4*G5</f>
        <v>102000</v>
      </c>
      <c r="H3" s="4">
        <f>SUM(D3:G3)</f>
        <v>351000</v>
      </c>
      <c r="I3" s="19"/>
    </row>
    <row r="4" spans="1:8" ht="12.75">
      <c r="A4" s="5" t="s">
        <v>32</v>
      </c>
      <c r="B4" s="11" t="s">
        <v>41</v>
      </c>
      <c r="C4" s="11" t="s">
        <v>67</v>
      </c>
      <c r="D4" s="6">
        <v>90</v>
      </c>
      <c r="E4" s="6">
        <v>120</v>
      </c>
      <c r="F4" s="6">
        <v>120</v>
      </c>
      <c r="G4" s="6">
        <v>120</v>
      </c>
      <c r="H4" s="7">
        <v>120</v>
      </c>
    </row>
    <row r="5" spans="1:8" ht="12.75">
      <c r="A5" s="5" t="s">
        <v>33</v>
      </c>
      <c r="B5" s="11" t="s">
        <v>37</v>
      </c>
      <c r="C5" s="11" t="s">
        <v>68</v>
      </c>
      <c r="D5" s="6">
        <v>700</v>
      </c>
      <c r="E5" s="6">
        <v>750</v>
      </c>
      <c r="F5" s="6">
        <v>800</v>
      </c>
      <c r="G5" s="6">
        <v>850</v>
      </c>
      <c r="H5" s="7">
        <f>SUM(D5:G5)</f>
        <v>3100</v>
      </c>
    </row>
    <row r="6" spans="1:8" ht="12.75">
      <c r="A6" s="5" t="s">
        <v>39</v>
      </c>
      <c r="B6" s="11" t="s">
        <v>42</v>
      </c>
      <c r="C6" s="11" t="s">
        <v>69</v>
      </c>
      <c r="D6" s="42">
        <f>D5/D7</f>
        <v>0.7</v>
      </c>
      <c r="E6" s="42">
        <f>E5/E7</f>
        <v>0.75</v>
      </c>
      <c r="F6" s="42">
        <f>F5/F7</f>
        <v>0.8</v>
      </c>
      <c r="G6" s="42">
        <f>G5/G7</f>
        <v>0.85</v>
      </c>
      <c r="H6" s="43">
        <f>H5/H7</f>
        <v>0.775</v>
      </c>
    </row>
    <row r="7" spans="1:8" ht="12.75">
      <c r="A7" s="5" t="s">
        <v>38</v>
      </c>
      <c r="B7" s="11" t="s">
        <v>40</v>
      </c>
      <c r="C7" s="11" t="s">
        <v>68</v>
      </c>
      <c r="D7" s="6">
        <v>1000</v>
      </c>
      <c r="E7" s="6">
        <v>1000</v>
      </c>
      <c r="F7" s="6">
        <v>1000</v>
      </c>
      <c r="G7" s="6">
        <v>1000</v>
      </c>
      <c r="H7" s="7">
        <f>SUM(D7:G7)</f>
        <v>4000</v>
      </c>
    </row>
    <row r="8" spans="1:9" s="1" customFormat="1" ht="12.75">
      <c r="A8" s="9" t="s">
        <v>6</v>
      </c>
      <c r="B8" s="36"/>
      <c r="C8" s="36" t="s">
        <v>66</v>
      </c>
      <c r="D8" s="7">
        <f>D9+D12+D17</f>
        <v>35916.666666666664</v>
      </c>
      <c r="E8" s="7">
        <f>E9+E12+E17</f>
        <v>37916.666666666664</v>
      </c>
      <c r="F8" s="7">
        <f>F9+F12+F17</f>
        <v>41166.666666666664</v>
      </c>
      <c r="G8" s="7">
        <f>G9+G12+G17</f>
        <v>44200</v>
      </c>
      <c r="H8" s="7">
        <f>SUM(D8:G8)</f>
        <v>159200</v>
      </c>
      <c r="I8" s="19"/>
    </row>
    <row r="9" spans="1:8" ht="12.75">
      <c r="A9" s="5" t="s">
        <v>71</v>
      </c>
      <c r="B9" s="11"/>
      <c r="C9" s="11" t="s">
        <v>66</v>
      </c>
      <c r="D9" s="6">
        <f>D10*D11</f>
        <v>28000</v>
      </c>
      <c r="E9" s="6">
        <f>E10*E11</f>
        <v>30000</v>
      </c>
      <c r="F9" s="6">
        <f>F10*F11</f>
        <v>32000</v>
      </c>
      <c r="G9" s="6">
        <f>G10*G11</f>
        <v>34000</v>
      </c>
      <c r="H9" s="7">
        <f>SUM(D9:G9)</f>
        <v>124000</v>
      </c>
    </row>
    <row r="10" spans="1:8" ht="12.75">
      <c r="A10" s="44" t="s">
        <v>72</v>
      </c>
      <c r="B10" s="11" t="s">
        <v>64</v>
      </c>
      <c r="C10" s="11" t="s">
        <v>67</v>
      </c>
      <c r="D10" s="6">
        <v>40</v>
      </c>
      <c r="E10" s="6">
        <v>40</v>
      </c>
      <c r="F10" s="6">
        <v>40</v>
      </c>
      <c r="G10" s="6">
        <v>40</v>
      </c>
      <c r="H10" s="7">
        <v>50</v>
      </c>
    </row>
    <row r="11" spans="1:8" ht="12.75">
      <c r="A11" s="44" t="s">
        <v>73</v>
      </c>
      <c r="B11" s="11" t="s">
        <v>65</v>
      </c>
      <c r="C11" s="11" t="s">
        <v>68</v>
      </c>
      <c r="D11" s="6">
        <f>D5</f>
        <v>700</v>
      </c>
      <c r="E11" s="6">
        <f>E5</f>
        <v>750</v>
      </c>
      <c r="F11" s="6">
        <f>F5</f>
        <v>800</v>
      </c>
      <c r="G11" s="6">
        <f>G5</f>
        <v>850</v>
      </c>
      <c r="H11" s="7">
        <f>SUM(D11:G11)</f>
        <v>3100</v>
      </c>
    </row>
    <row r="12" spans="1:8" ht="12.75">
      <c r="A12" s="5" t="s">
        <v>7</v>
      </c>
      <c r="B12" s="11" t="s">
        <v>44</v>
      </c>
      <c r="C12" s="11" t="s">
        <v>66</v>
      </c>
      <c r="D12" s="6">
        <f>D13*D14+D15*D16</f>
        <v>3750</v>
      </c>
      <c r="E12" s="6">
        <f>E13*E14+E15*E16</f>
        <v>3750</v>
      </c>
      <c r="F12" s="6">
        <f>F13*F14+F15*F16</f>
        <v>3750</v>
      </c>
      <c r="G12" s="6">
        <f>G13*G14+G15*G16</f>
        <v>3750</v>
      </c>
      <c r="H12" s="7">
        <f>SUM(D12:G12)</f>
        <v>15000</v>
      </c>
    </row>
    <row r="13" spans="1:8" ht="12.75">
      <c r="A13" s="45" t="s">
        <v>60</v>
      </c>
      <c r="B13" s="11" t="s">
        <v>64</v>
      </c>
      <c r="C13" s="11" t="s">
        <v>66</v>
      </c>
      <c r="D13" s="6">
        <f>20*3</f>
        <v>60</v>
      </c>
      <c r="E13" s="6">
        <f>20*3</f>
        <v>60</v>
      </c>
      <c r="F13" s="6">
        <f>20*3</f>
        <v>60</v>
      </c>
      <c r="G13" s="6">
        <f>20*3</f>
        <v>60</v>
      </c>
      <c r="H13" s="7"/>
    </row>
    <row r="14" spans="1:8" ht="12.75">
      <c r="A14" s="45" t="s">
        <v>61</v>
      </c>
      <c r="B14" s="11" t="s">
        <v>65</v>
      </c>
      <c r="C14" s="11" t="s">
        <v>70</v>
      </c>
      <c r="D14" s="6">
        <v>50</v>
      </c>
      <c r="E14" s="6">
        <v>50</v>
      </c>
      <c r="F14" s="6">
        <v>50</v>
      </c>
      <c r="G14" s="6">
        <v>50</v>
      </c>
      <c r="H14" s="7"/>
    </row>
    <row r="15" spans="1:8" ht="12.75">
      <c r="A15" s="45" t="s">
        <v>62</v>
      </c>
      <c r="B15" s="11" t="s">
        <v>64</v>
      </c>
      <c r="C15" s="11" t="s">
        <v>66</v>
      </c>
      <c r="D15" s="6">
        <f>50*3</f>
        <v>150</v>
      </c>
      <c r="E15" s="6">
        <f>50*3</f>
        <v>150</v>
      </c>
      <c r="F15" s="6">
        <f>50*3</f>
        <v>150</v>
      </c>
      <c r="G15" s="6">
        <f>50*3</f>
        <v>150</v>
      </c>
      <c r="H15" s="7"/>
    </row>
    <row r="16" spans="1:8" ht="12.75">
      <c r="A16" s="45" t="s">
        <v>63</v>
      </c>
      <c r="B16" s="11" t="s">
        <v>65</v>
      </c>
      <c r="C16" s="11" t="s">
        <v>70</v>
      </c>
      <c r="D16" s="6">
        <v>5</v>
      </c>
      <c r="E16" s="6">
        <v>5</v>
      </c>
      <c r="F16" s="6">
        <v>5</v>
      </c>
      <c r="G16" s="6">
        <v>5</v>
      </c>
      <c r="H16" s="7"/>
    </row>
    <row r="17" spans="1:8" ht="12.75">
      <c r="A17" s="5" t="s">
        <v>30</v>
      </c>
      <c r="B17" s="11"/>
      <c r="C17" s="11" t="s">
        <v>66</v>
      </c>
      <c r="D17" s="6">
        <f>D36</f>
        <v>4166.666666666667</v>
      </c>
      <c r="E17" s="6">
        <f>E36</f>
        <v>4166.666666666667</v>
      </c>
      <c r="F17" s="6">
        <f>F36</f>
        <v>5416.666666666667</v>
      </c>
      <c r="G17" s="6">
        <f>G36</f>
        <v>6450</v>
      </c>
      <c r="H17" s="7">
        <f>SUM(D17:G17)</f>
        <v>20200</v>
      </c>
    </row>
    <row r="18" spans="1:9" s="1" customFormat="1" ht="12.75">
      <c r="A18" s="9" t="s">
        <v>8</v>
      </c>
      <c r="B18" s="36"/>
      <c r="C18" s="11" t="s">
        <v>66</v>
      </c>
      <c r="D18" s="7">
        <f>D3-D8</f>
        <v>27083.333333333336</v>
      </c>
      <c r="E18" s="7">
        <f>E3-E8</f>
        <v>52083.333333333336</v>
      </c>
      <c r="F18" s="7">
        <f>F3-F8</f>
        <v>54833.333333333336</v>
      </c>
      <c r="G18" s="7">
        <f>G3-G8</f>
        <v>57800</v>
      </c>
      <c r="H18" s="7">
        <f>SUM(D18:G18)</f>
        <v>191800</v>
      </c>
      <c r="I18" s="19"/>
    </row>
    <row r="19" spans="1:9" s="2" customFormat="1" ht="12.75">
      <c r="A19" s="10" t="s">
        <v>9</v>
      </c>
      <c r="B19" s="11"/>
      <c r="C19" s="11" t="s">
        <v>69</v>
      </c>
      <c r="D19" s="12">
        <f>D18/D3</f>
        <v>0.42989417989417994</v>
      </c>
      <c r="E19" s="12">
        <f>E18/E3</f>
        <v>0.5787037037037037</v>
      </c>
      <c r="F19" s="12">
        <f>F18/F3</f>
        <v>0.5711805555555556</v>
      </c>
      <c r="G19" s="12">
        <f>G18/G3</f>
        <v>0.5666666666666667</v>
      </c>
      <c r="H19" s="13">
        <f>H18/H3</f>
        <v>0.5464387464387465</v>
      </c>
      <c r="I19" s="29"/>
    </row>
    <row r="20" spans="1:8" ht="12.75">
      <c r="A20" s="8" t="s">
        <v>35</v>
      </c>
      <c r="B20" s="11" t="s">
        <v>36</v>
      </c>
      <c r="C20" s="11" t="s">
        <v>66</v>
      </c>
      <c r="D20" s="6">
        <f>D3*0.2</f>
        <v>12600</v>
      </c>
      <c r="E20" s="6">
        <f>E3*0.2</f>
        <v>18000</v>
      </c>
      <c r="F20" s="6">
        <f>F3*0.2</f>
        <v>19200</v>
      </c>
      <c r="G20" s="6">
        <f>G3*0.2</f>
        <v>20400</v>
      </c>
      <c r="H20" s="7">
        <f>SUM(D20:G20)</f>
        <v>70200</v>
      </c>
    </row>
    <row r="21" spans="1:8" ht="12.75">
      <c r="A21" s="8" t="s">
        <v>10</v>
      </c>
      <c r="B21" s="11" t="s">
        <v>36</v>
      </c>
      <c r="C21" s="11" t="s">
        <v>66</v>
      </c>
      <c r="D21" s="6">
        <f>D3*0.05</f>
        <v>3150</v>
      </c>
      <c r="E21" s="6">
        <f>E3*0.05</f>
        <v>4500</v>
      </c>
      <c r="F21" s="6">
        <f>F3*0.05</f>
        <v>4800</v>
      </c>
      <c r="G21" s="6">
        <f>G3*0.05</f>
        <v>5100</v>
      </c>
      <c r="H21" s="7">
        <f>SUM(D21:G21)</f>
        <v>17550</v>
      </c>
    </row>
    <row r="22" spans="1:9" s="1" customFormat="1" ht="12.75">
      <c r="A22" s="9" t="s">
        <v>11</v>
      </c>
      <c r="B22" s="36"/>
      <c r="C22" s="11" t="s">
        <v>66</v>
      </c>
      <c r="D22" s="7">
        <f>D18-D20-D21</f>
        <v>11333.333333333336</v>
      </c>
      <c r="E22" s="7">
        <f>E18-E20-E21</f>
        <v>29583.333333333336</v>
      </c>
      <c r="F22" s="7">
        <f>F18-F20-F21</f>
        <v>30833.333333333336</v>
      </c>
      <c r="G22" s="7">
        <f>G18-G20-G21</f>
        <v>32300</v>
      </c>
      <c r="H22" s="7">
        <f>SUM(D22:G22)</f>
        <v>104050</v>
      </c>
      <c r="I22" s="19"/>
    </row>
    <row r="23" spans="1:9" s="2" customFormat="1" ht="12.75">
      <c r="A23" s="10" t="s">
        <v>12</v>
      </c>
      <c r="B23" s="11"/>
      <c r="C23" s="11" t="s">
        <v>69</v>
      </c>
      <c r="D23" s="12">
        <f>D22/D3</f>
        <v>0.17989417989417994</v>
      </c>
      <c r="E23" s="12">
        <f>E22/E3</f>
        <v>0.3287037037037037</v>
      </c>
      <c r="F23" s="12">
        <f>F22/F3</f>
        <v>0.3211805555555556</v>
      </c>
      <c r="G23" s="12">
        <f>G22/G3</f>
        <v>0.31666666666666665</v>
      </c>
      <c r="H23" s="13">
        <f>H22/H3</f>
        <v>0.29643874643874646</v>
      </c>
      <c r="I23" s="29"/>
    </row>
    <row r="24" spans="1:8" ht="12.75">
      <c r="A24" s="8" t="s">
        <v>58</v>
      </c>
      <c r="B24" s="11" t="s">
        <v>43</v>
      </c>
      <c r="C24" s="11" t="s">
        <v>66</v>
      </c>
      <c r="D24" s="6">
        <f>D42*0.18/4</f>
        <v>1125</v>
      </c>
      <c r="E24" s="6">
        <f>E42*0.18/4</f>
        <v>1125</v>
      </c>
      <c r="F24" s="6">
        <f>F42*0.18/4</f>
        <v>1125</v>
      </c>
      <c r="G24" s="6">
        <f>G42*0.18/4</f>
        <v>1125</v>
      </c>
      <c r="H24" s="7">
        <f>SUM(D24:G24)</f>
        <v>4500</v>
      </c>
    </row>
    <row r="25" spans="1:8" ht="12.75">
      <c r="A25" s="8" t="s">
        <v>13</v>
      </c>
      <c r="B25" s="11"/>
      <c r="C25" s="11" t="s">
        <v>66</v>
      </c>
      <c r="D25" s="6">
        <f>D22-D24</f>
        <v>10208.333333333336</v>
      </c>
      <c r="E25" s="6">
        <f>E22-E24</f>
        <v>28458.333333333336</v>
      </c>
      <c r="F25" s="6">
        <f>F22-F24</f>
        <v>29708.333333333336</v>
      </c>
      <c r="G25" s="6">
        <f>G22-G24</f>
        <v>31175</v>
      </c>
      <c r="H25" s="7">
        <f>SUM(D25:G25)</f>
        <v>99550</v>
      </c>
    </row>
    <row r="26" spans="1:8" ht="12.75">
      <c r="A26" s="8" t="s">
        <v>59</v>
      </c>
      <c r="B26" s="11" t="s">
        <v>45</v>
      </c>
      <c r="C26" s="11" t="s">
        <v>66</v>
      </c>
      <c r="D26" s="6">
        <f>IF(D25&lt;0,0,20%*D25)</f>
        <v>2041.6666666666672</v>
      </c>
      <c r="E26" s="6">
        <f>IF(E25&lt;0,0,20%*E25)</f>
        <v>5691.666666666668</v>
      </c>
      <c r="F26" s="6">
        <f>IF(F25&lt;0,0,20%*F25)</f>
        <v>5941.666666666668</v>
      </c>
      <c r="G26" s="6">
        <f>IF(G25&lt;0,0,20%*G25)</f>
        <v>6235</v>
      </c>
      <c r="H26" s="7">
        <f>SUM(D26:G26)</f>
        <v>19910.000000000004</v>
      </c>
    </row>
    <row r="27" spans="1:9" s="1" customFormat="1" ht="12.75">
      <c r="A27" s="9" t="s">
        <v>14</v>
      </c>
      <c r="B27" s="36"/>
      <c r="C27" s="11" t="s">
        <v>66</v>
      </c>
      <c r="D27" s="7">
        <f>D25-D26</f>
        <v>8166.666666666669</v>
      </c>
      <c r="E27" s="7">
        <f>E25-E26</f>
        <v>22766.666666666668</v>
      </c>
      <c r="F27" s="7">
        <f>F25-F26</f>
        <v>23766.666666666668</v>
      </c>
      <c r="G27" s="7">
        <f>G25-G26</f>
        <v>24940</v>
      </c>
      <c r="H27" s="7">
        <f>SUM(D27:G27)</f>
        <v>79640</v>
      </c>
      <c r="I27" s="19"/>
    </row>
    <row r="28" spans="1:9" s="2" customFormat="1" ht="12.75">
      <c r="A28" s="14" t="s">
        <v>34</v>
      </c>
      <c r="B28" s="15"/>
      <c r="C28" s="15" t="s">
        <v>69</v>
      </c>
      <c r="D28" s="16">
        <f>D27/D3</f>
        <v>0.12962962962962965</v>
      </c>
      <c r="E28" s="16">
        <f>E27/E3</f>
        <v>0.252962962962963</v>
      </c>
      <c r="F28" s="16">
        <f>F27/F3</f>
        <v>0.24756944444444445</v>
      </c>
      <c r="G28" s="16">
        <f>G27/G3</f>
        <v>0.24450980392156862</v>
      </c>
      <c r="H28" s="17">
        <f>H27/H3</f>
        <v>0.22689458689458689</v>
      </c>
      <c r="I28" s="29"/>
    </row>
    <row r="29" spans="1:8" ht="12.75">
      <c r="A29" s="18"/>
      <c r="B29" s="37"/>
      <c r="C29" s="37"/>
      <c r="D29" s="18"/>
      <c r="E29" s="18"/>
      <c r="F29" s="18"/>
      <c r="G29" s="18"/>
      <c r="H29" s="19"/>
    </row>
    <row r="30" spans="1:8" ht="12.75">
      <c r="A30" s="30" t="s">
        <v>15</v>
      </c>
      <c r="B30" s="34"/>
      <c r="C30" s="46"/>
      <c r="D30" s="31"/>
      <c r="E30" s="31"/>
      <c r="F30" s="31"/>
      <c r="G30" s="31"/>
      <c r="H30" s="32"/>
    </row>
    <row r="31" spans="1:8" ht="12.75">
      <c r="A31" s="21" t="s">
        <v>48</v>
      </c>
      <c r="B31" s="38"/>
      <c r="C31" s="11" t="s">
        <v>66</v>
      </c>
      <c r="D31" s="22">
        <f>D32+D33+D34</f>
        <v>58166.66666666667</v>
      </c>
      <c r="E31" s="22">
        <f>E32+E33+E34</f>
        <v>80933.33333333334</v>
      </c>
      <c r="F31" s="22">
        <f>F32+F33+F34</f>
        <v>104700</v>
      </c>
      <c r="G31" s="22">
        <f>G32+G33+G34</f>
        <v>129640</v>
      </c>
      <c r="H31" s="22">
        <f>G31</f>
        <v>129640</v>
      </c>
    </row>
    <row r="32" spans="1:8" ht="12.75">
      <c r="A32" s="18" t="s">
        <v>16</v>
      </c>
      <c r="B32" s="29"/>
      <c r="C32" s="11" t="s">
        <v>66</v>
      </c>
      <c r="D32" s="23">
        <f>D61</f>
        <v>11073.333333333336</v>
      </c>
      <c r="E32" s="23">
        <f>E61</f>
        <v>37466.66666666667</v>
      </c>
      <c r="F32" s="23">
        <f>F61</f>
        <v>51530.00000000001</v>
      </c>
      <c r="G32" s="23">
        <f>G61</f>
        <v>70400</v>
      </c>
      <c r="H32" s="22">
        <f>G32</f>
        <v>70400</v>
      </c>
    </row>
    <row r="33" spans="1:8" ht="12.75">
      <c r="A33" s="18" t="s">
        <v>17</v>
      </c>
      <c r="B33" s="29" t="s">
        <v>46</v>
      </c>
      <c r="C33" s="11" t="s">
        <v>66</v>
      </c>
      <c r="D33" s="23">
        <f>D3*0.02</f>
        <v>1260</v>
      </c>
      <c r="E33" s="23">
        <f>E3*0.02</f>
        <v>1800</v>
      </c>
      <c r="F33" s="23">
        <f>F3*0.02</f>
        <v>1920</v>
      </c>
      <c r="G33" s="23">
        <f>G3*0.02</f>
        <v>2040</v>
      </c>
      <c r="H33" s="22">
        <f>G33</f>
        <v>2040</v>
      </c>
    </row>
    <row r="34" spans="1:8" ht="12.75">
      <c r="A34" s="18" t="s">
        <v>18</v>
      </c>
      <c r="B34" s="29"/>
      <c r="C34" s="11" t="s">
        <v>66</v>
      </c>
      <c r="D34" s="23">
        <f>D37</f>
        <v>45833.333333333336</v>
      </c>
      <c r="E34" s="23">
        <f>E37</f>
        <v>41666.66666666667</v>
      </c>
      <c r="F34" s="23">
        <f>F37</f>
        <v>51250</v>
      </c>
      <c r="G34" s="23">
        <f>G37</f>
        <v>57200</v>
      </c>
      <c r="H34" s="22">
        <f>G34</f>
        <v>57200</v>
      </c>
    </row>
    <row r="35" spans="1:8" ht="12.75">
      <c r="A35" s="18" t="s">
        <v>19</v>
      </c>
      <c r="B35" s="29" t="s">
        <v>47</v>
      </c>
      <c r="C35" s="11" t="s">
        <v>66</v>
      </c>
      <c r="D35" s="23">
        <f>-D51</f>
        <v>50000</v>
      </c>
      <c r="E35" s="23">
        <f>D35-E51</f>
        <v>50000</v>
      </c>
      <c r="F35" s="23">
        <f>E35-F51</f>
        <v>65000</v>
      </c>
      <c r="G35" s="23">
        <f>F35-G51</f>
        <v>77400</v>
      </c>
      <c r="H35" s="22">
        <f>G35</f>
        <v>77400</v>
      </c>
    </row>
    <row r="36" spans="1:8" ht="12.75">
      <c r="A36" s="18" t="s">
        <v>30</v>
      </c>
      <c r="B36" s="11" t="s">
        <v>74</v>
      </c>
      <c r="C36" s="11" t="s">
        <v>66</v>
      </c>
      <c r="D36" s="23">
        <f>D35/3/4</f>
        <v>4166.666666666667</v>
      </c>
      <c r="E36" s="23">
        <f>E35/3/4</f>
        <v>4166.666666666667</v>
      </c>
      <c r="F36" s="23">
        <f>F35/3/4</f>
        <v>5416.666666666667</v>
      </c>
      <c r="G36" s="23">
        <f>G35/3/4</f>
        <v>6450</v>
      </c>
      <c r="H36" s="22">
        <f>D36+E36+F36+G36</f>
        <v>20200</v>
      </c>
    </row>
    <row r="37" spans="1:8" ht="12.75">
      <c r="A37" s="18" t="s">
        <v>20</v>
      </c>
      <c r="B37" s="29"/>
      <c r="C37" s="11" t="s">
        <v>66</v>
      </c>
      <c r="D37" s="23">
        <f>D35-D36</f>
        <v>45833.333333333336</v>
      </c>
      <c r="E37" s="23">
        <f>E35-D36-E36</f>
        <v>41666.66666666667</v>
      </c>
      <c r="F37" s="23">
        <f>F35-SUM(D36:F36)</f>
        <v>51250</v>
      </c>
      <c r="G37" s="23">
        <f>G35-SUM(D36:G36)</f>
        <v>57200</v>
      </c>
      <c r="H37" s="22">
        <f>H35-H36</f>
        <v>57200</v>
      </c>
    </row>
    <row r="38" spans="1:8" ht="12.75">
      <c r="A38" s="18"/>
      <c r="B38" s="29"/>
      <c r="C38" s="29"/>
      <c r="D38" s="18"/>
      <c r="E38" s="18"/>
      <c r="F38" s="18"/>
      <c r="G38" s="18"/>
      <c r="H38" s="19"/>
    </row>
    <row r="39" spans="1:8" ht="12.75">
      <c r="A39" s="21" t="s">
        <v>49</v>
      </c>
      <c r="B39" s="33"/>
      <c r="C39" s="11" t="s">
        <v>66</v>
      </c>
      <c r="D39" s="23">
        <f>SUM(D40:D42)</f>
        <v>58166.66666666667</v>
      </c>
      <c r="E39" s="23">
        <f>SUM(E40:E42)</f>
        <v>80933.33333333334</v>
      </c>
      <c r="F39" s="23">
        <f>SUM(F40:F42)</f>
        <v>104700</v>
      </c>
      <c r="G39" s="23">
        <f>SUM(G40:G42)</f>
        <v>129640</v>
      </c>
      <c r="H39" s="22">
        <f>G39</f>
        <v>129640</v>
      </c>
    </row>
    <row r="40" spans="1:8" ht="12.75">
      <c r="A40" s="18" t="s">
        <v>50</v>
      </c>
      <c r="B40" s="29" t="s">
        <v>76</v>
      </c>
      <c r="C40" s="11" t="s">
        <v>66</v>
      </c>
      <c r="D40" s="23">
        <f>D54</f>
        <v>25000</v>
      </c>
      <c r="E40" s="23">
        <f>D40+E54</f>
        <v>25000</v>
      </c>
      <c r="F40" s="23">
        <f>E40+F54</f>
        <v>25000</v>
      </c>
      <c r="G40" s="23">
        <f>F40+G54</f>
        <v>25000</v>
      </c>
      <c r="H40" s="22">
        <f>G40</f>
        <v>25000</v>
      </c>
    </row>
    <row r="41" spans="1:8" ht="12.75">
      <c r="A41" s="18" t="s">
        <v>21</v>
      </c>
      <c r="B41" s="29"/>
      <c r="C41" s="11" t="s">
        <v>66</v>
      </c>
      <c r="D41" s="23">
        <f>D27</f>
        <v>8166.666666666669</v>
      </c>
      <c r="E41" s="23">
        <f>E27+D41</f>
        <v>30933.333333333336</v>
      </c>
      <c r="F41" s="23">
        <f>F27+E41</f>
        <v>54700</v>
      </c>
      <c r="G41" s="23">
        <f>G27+F41</f>
        <v>79640</v>
      </c>
      <c r="H41" s="22">
        <f>G41</f>
        <v>79640</v>
      </c>
    </row>
    <row r="42" spans="1:8" ht="12.75">
      <c r="A42" s="18" t="s">
        <v>51</v>
      </c>
      <c r="B42" s="29" t="s">
        <v>75</v>
      </c>
      <c r="C42" s="11" t="s">
        <v>66</v>
      </c>
      <c r="D42" s="23">
        <f>D55</f>
        <v>25000</v>
      </c>
      <c r="E42" s="23">
        <f>D42+E56</f>
        <v>25000</v>
      </c>
      <c r="F42" s="23">
        <f>E42+F56</f>
        <v>25000</v>
      </c>
      <c r="G42" s="23">
        <f>F42+G56</f>
        <v>25000</v>
      </c>
      <c r="H42" s="22">
        <f>G42</f>
        <v>25000</v>
      </c>
    </row>
    <row r="43" spans="1:8" ht="12.75">
      <c r="A43" s="25" t="s">
        <v>22</v>
      </c>
      <c r="B43" s="39"/>
      <c r="C43" s="15" t="s">
        <v>66</v>
      </c>
      <c r="D43" s="26">
        <f>D31-D39</f>
        <v>0</v>
      </c>
      <c r="E43" s="26">
        <f>E31-E39</f>
        <v>0</v>
      </c>
      <c r="F43" s="26">
        <f>F31-F39</f>
        <v>0</v>
      </c>
      <c r="G43" s="26">
        <f>G31-G39</f>
        <v>0</v>
      </c>
      <c r="H43" s="27">
        <f>G43</f>
        <v>0</v>
      </c>
    </row>
    <row r="44" spans="1:8" ht="12.75">
      <c r="A44" s="18"/>
      <c r="B44" s="29"/>
      <c r="C44" s="29"/>
      <c r="D44" s="18"/>
      <c r="E44" s="18"/>
      <c r="F44" s="18"/>
      <c r="G44" s="18"/>
      <c r="H44" s="19"/>
    </row>
    <row r="45" spans="1:8" ht="12.75">
      <c r="A45" s="30" t="s">
        <v>52</v>
      </c>
      <c r="B45" s="34"/>
      <c r="C45" s="46"/>
      <c r="D45" s="31"/>
      <c r="E45" s="31"/>
      <c r="F45" s="31"/>
      <c r="G45" s="31"/>
      <c r="H45" s="32"/>
    </row>
    <row r="46" spans="1:8" ht="12.75">
      <c r="A46" s="18" t="s">
        <v>14</v>
      </c>
      <c r="B46" s="29"/>
      <c r="C46" s="11" t="s">
        <v>66</v>
      </c>
      <c r="D46" s="23">
        <f>D27</f>
        <v>8166.666666666669</v>
      </c>
      <c r="E46" s="23">
        <f>E27</f>
        <v>22766.666666666668</v>
      </c>
      <c r="F46" s="23">
        <f>F27</f>
        <v>23766.666666666668</v>
      </c>
      <c r="G46" s="23">
        <f>G27</f>
        <v>24940</v>
      </c>
      <c r="H46" s="22">
        <f>SUM(D46:G46)</f>
        <v>79640</v>
      </c>
    </row>
    <row r="47" spans="1:8" ht="12.75">
      <c r="A47" s="18" t="s">
        <v>30</v>
      </c>
      <c r="B47" s="29"/>
      <c r="C47" s="11" t="s">
        <v>66</v>
      </c>
      <c r="D47" s="23">
        <f>D36</f>
        <v>4166.666666666667</v>
      </c>
      <c r="E47" s="23">
        <f>E36</f>
        <v>4166.666666666667</v>
      </c>
      <c r="F47" s="23">
        <f>F36</f>
        <v>5416.666666666667</v>
      </c>
      <c r="G47" s="23">
        <f>G36</f>
        <v>6450</v>
      </c>
      <c r="H47" s="22">
        <f>SUM(D47:G47)</f>
        <v>20200</v>
      </c>
    </row>
    <row r="48" spans="1:8" ht="12.75">
      <c r="A48" s="18" t="s">
        <v>53</v>
      </c>
      <c r="B48" s="29"/>
      <c r="C48" s="11" t="s">
        <v>66</v>
      </c>
      <c r="D48" s="23">
        <f>-D33</f>
        <v>-1260</v>
      </c>
      <c r="E48" s="23">
        <f>D33-E33</f>
        <v>-540</v>
      </c>
      <c r="F48" s="23">
        <f>E33-F33</f>
        <v>-120</v>
      </c>
      <c r="G48" s="23">
        <f>F33-G33</f>
        <v>-120</v>
      </c>
      <c r="H48" s="22">
        <f>SUM(D48:G48)</f>
        <v>-2040</v>
      </c>
    </row>
    <row r="49" spans="1:8" ht="12.75">
      <c r="A49" s="21" t="s">
        <v>54</v>
      </c>
      <c r="B49" s="33"/>
      <c r="C49" s="11" t="s">
        <v>66</v>
      </c>
      <c r="D49" s="23">
        <f>SUM(D46:D48)</f>
        <v>11073.333333333336</v>
      </c>
      <c r="E49" s="23">
        <f>SUM(E46:E48)</f>
        <v>26393.333333333336</v>
      </c>
      <c r="F49" s="23">
        <f>SUM(F46:F48)</f>
        <v>29063.333333333336</v>
      </c>
      <c r="G49" s="23">
        <f>SUM(G46:G48)</f>
        <v>31270</v>
      </c>
      <c r="H49" s="22">
        <f>SUM(D49:G49)</f>
        <v>97800</v>
      </c>
    </row>
    <row r="50" spans="1:8" ht="12.75">
      <c r="A50" s="18"/>
      <c r="B50" s="29"/>
      <c r="C50" s="29"/>
      <c r="D50" s="18"/>
      <c r="E50" s="18"/>
      <c r="F50" s="18"/>
      <c r="G50" s="18"/>
      <c r="H50" s="19"/>
    </row>
    <row r="51" spans="1:8" ht="12.75">
      <c r="A51" s="24" t="s">
        <v>23</v>
      </c>
      <c r="B51" s="29"/>
      <c r="C51" s="11" t="s">
        <v>66</v>
      </c>
      <c r="D51" s="23">
        <v>-50000</v>
      </c>
      <c r="E51" s="23"/>
      <c r="F51" s="23">
        <v>-15000</v>
      </c>
      <c r="G51" s="23">
        <v>-12400</v>
      </c>
      <c r="H51" s="22">
        <f>SUM(D51:G51)</f>
        <v>-77400</v>
      </c>
    </row>
    <row r="52" spans="1:8" ht="12.75">
      <c r="A52" s="21" t="s">
        <v>24</v>
      </c>
      <c r="B52" s="33"/>
      <c r="C52" s="11" t="s">
        <v>66</v>
      </c>
      <c r="D52" s="23">
        <f>D51</f>
        <v>-50000</v>
      </c>
      <c r="E52" s="23">
        <f>E51</f>
        <v>0</v>
      </c>
      <c r="F52" s="23">
        <f>F51</f>
        <v>-15000</v>
      </c>
      <c r="G52" s="23">
        <f>G51</f>
        <v>-12400</v>
      </c>
      <c r="H52" s="22">
        <f>SUM(D52:G52)</f>
        <v>-77400</v>
      </c>
    </row>
    <row r="53" spans="1:8" ht="12.75">
      <c r="A53" s="18"/>
      <c r="B53" s="29"/>
      <c r="C53" s="29"/>
      <c r="D53" s="18"/>
      <c r="E53" s="18"/>
      <c r="F53" s="18"/>
      <c r="G53" s="18"/>
      <c r="H53" s="19"/>
    </row>
    <row r="54" spans="1:8" ht="12.75">
      <c r="A54" s="18" t="s">
        <v>25</v>
      </c>
      <c r="B54" s="29"/>
      <c r="C54" s="11" t="s">
        <v>66</v>
      </c>
      <c r="D54" s="23">
        <v>25000</v>
      </c>
      <c r="E54" s="23"/>
      <c r="F54" s="23"/>
      <c r="G54" s="23"/>
      <c r="H54" s="22">
        <f>SUM(D54:G54)</f>
        <v>25000</v>
      </c>
    </row>
    <row r="55" spans="1:8" ht="12.75">
      <c r="A55" s="18" t="s">
        <v>26</v>
      </c>
      <c r="B55" s="29"/>
      <c r="C55" s="11" t="s">
        <v>66</v>
      </c>
      <c r="D55" s="23">
        <v>25000</v>
      </c>
      <c r="E55" s="23"/>
      <c r="F55" s="23"/>
      <c r="G55" s="23"/>
      <c r="H55" s="22">
        <f>SUM(D55:G55)</f>
        <v>25000</v>
      </c>
    </row>
    <row r="56" spans="1:8" ht="12.75">
      <c r="A56" s="18" t="s">
        <v>27</v>
      </c>
      <c r="B56" s="29"/>
      <c r="C56" s="11" t="s">
        <v>66</v>
      </c>
      <c r="D56" s="23">
        <v>0</v>
      </c>
      <c r="E56" s="23">
        <v>0</v>
      </c>
      <c r="F56" s="23">
        <v>0</v>
      </c>
      <c r="G56" s="23">
        <v>0</v>
      </c>
      <c r="H56" s="22">
        <f>SUM(D56:G56)</f>
        <v>0</v>
      </c>
    </row>
    <row r="57" spans="1:8" ht="12.75">
      <c r="A57" s="21" t="s">
        <v>55</v>
      </c>
      <c r="B57" s="33"/>
      <c r="C57" s="11" t="s">
        <v>66</v>
      </c>
      <c r="D57" s="23">
        <f>SUM(D54:D56)</f>
        <v>50000</v>
      </c>
      <c r="E57" s="23">
        <f>SUM(E54:E56)</f>
        <v>0</v>
      </c>
      <c r="F57" s="23">
        <f>SUM(F54:F56)</f>
        <v>0</v>
      </c>
      <c r="G57" s="23">
        <f>SUM(G54:G56)</f>
        <v>0</v>
      </c>
      <c r="H57" s="22">
        <f>SUM(D57:G57)</f>
        <v>50000</v>
      </c>
    </row>
    <row r="58" spans="1:8" ht="12.75">
      <c r="A58" s="18"/>
      <c r="B58" s="29"/>
      <c r="C58" s="29"/>
      <c r="D58" s="18"/>
      <c r="E58" s="18"/>
      <c r="F58" s="18"/>
      <c r="G58" s="18"/>
      <c r="H58" s="19"/>
    </row>
    <row r="59" spans="1:8" ht="12.75">
      <c r="A59" s="19" t="s">
        <v>56</v>
      </c>
      <c r="B59" s="33"/>
      <c r="C59" s="11" t="s">
        <v>66</v>
      </c>
      <c r="D59" s="22">
        <v>0</v>
      </c>
      <c r="E59" s="22">
        <f>D61</f>
        <v>11073.333333333336</v>
      </c>
      <c r="F59" s="22">
        <f>E61</f>
        <v>37466.66666666667</v>
      </c>
      <c r="G59" s="22">
        <f>F61</f>
        <v>51530.00000000001</v>
      </c>
      <c r="H59" s="22">
        <f>D59</f>
        <v>0</v>
      </c>
    </row>
    <row r="60" spans="1:8" ht="12.75">
      <c r="A60" s="19" t="s">
        <v>28</v>
      </c>
      <c r="B60" s="33"/>
      <c r="C60" s="11" t="s">
        <v>66</v>
      </c>
      <c r="D60" s="22">
        <f>D49+D52+D57</f>
        <v>11073.333333333336</v>
      </c>
      <c r="E60" s="22">
        <f>E49+E52+E57</f>
        <v>26393.333333333336</v>
      </c>
      <c r="F60" s="22">
        <f>F49+F52+F57</f>
        <v>14063.333333333336</v>
      </c>
      <c r="G60" s="22">
        <f>G49+G52+G57</f>
        <v>18870</v>
      </c>
      <c r="H60" s="22">
        <f>SUM(D60:G60)</f>
        <v>70400</v>
      </c>
    </row>
    <row r="61" spans="1:8" ht="12.75">
      <c r="A61" s="28" t="s">
        <v>57</v>
      </c>
      <c r="B61" s="40"/>
      <c r="C61" s="15" t="s">
        <v>66</v>
      </c>
      <c r="D61" s="27">
        <f>D59+D60</f>
        <v>11073.333333333336</v>
      </c>
      <c r="E61" s="27">
        <f>E59+E60</f>
        <v>37466.66666666667</v>
      </c>
      <c r="F61" s="27">
        <f>F59+F60</f>
        <v>51530.00000000001</v>
      </c>
      <c r="G61" s="27">
        <f>G59+G60</f>
        <v>70400</v>
      </c>
      <c r="H61" s="27">
        <f>G61</f>
        <v>70400</v>
      </c>
    </row>
    <row r="62" spans="1:8" ht="12.75">
      <c r="A62" s="8"/>
      <c r="B62" s="41"/>
      <c r="C62" s="41"/>
      <c r="D62" s="6"/>
      <c r="E62" s="6"/>
      <c r="F62" s="6"/>
      <c r="G62" s="6"/>
      <c r="H62" s="7"/>
    </row>
    <row r="63" spans="1:8" ht="12.75">
      <c r="A63" s="18"/>
      <c r="B63" s="29"/>
      <c r="C63" s="29"/>
      <c r="D63" s="18"/>
      <c r="E63" s="18"/>
      <c r="F63" s="18"/>
      <c r="G63" s="18"/>
      <c r="H63" s="19"/>
    </row>
    <row r="64" spans="1:8" ht="12.75">
      <c r="A64" s="18"/>
      <c r="B64" s="29"/>
      <c r="C64" s="29"/>
      <c r="D64" s="18"/>
      <c r="E64" s="18"/>
      <c r="F64" s="18"/>
      <c r="G64" s="18"/>
      <c r="H64" s="19"/>
    </row>
    <row r="65" spans="1:8" ht="12.75">
      <c r="A65" s="18"/>
      <c r="B65" s="29"/>
      <c r="C65" s="29"/>
      <c r="D65" s="18"/>
      <c r="E65" s="18"/>
      <c r="F65" s="18"/>
      <c r="G65" s="18"/>
      <c r="H65" s="19"/>
    </row>
    <row r="66" spans="1:8" ht="12.75">
      <c r="A66" s="18"/>
      <c r="B66" s="29"/>
      <c r="C66" s="29"/>
      <c r="D66" s="18"/>
      <c r="E66" s="18"/>
      <c r="F66" s="18"/>
      <c r="G66" s="18"/>
      <c r="H66" s="19"/>
    </row>
    <row r="67" spans="1:8" ht="12.75">
      <c r="A67" s="18"/>
      <c r="B67" s="29"/>
      <c r="C67" s="29"/>
      <c r="D67" s="18"/>
      <c r="E67" s="18"/>
      <c r="F67" s="18"/>
      <c r="G67" s="18"/>
      <c r="H67" s="19"/>
    </row>
    <row r="68" spans="1:8" ht="12.75">
      <c r="A68" s="18"/>
      <c r="B68" s="29"/>
      <c r="C68" s="29"/>
      <c r="D68" s="18"/>
      <c r="E68" s="18"/>
      <c r="F68" s="18"/>
      <c r="G68" s="18"/>
      <c r="H68" s="19"/>
    </row>
    <row r="69" spans="1:8" ht="12.75">
      <c r="A69" s="18"/>
      <c r="B69" s="29"/>
      <c r="C69" s="29"/>
      <c r="D69" s="18"/>
      <c r="E69" s="18"/>
      <c r="F69" s="18"/>
      <c r="G69" s="18"/>
      <c r="H69" s="19"/>
    </row>
    <row r="70" spans="1:8" ht="12.75">
      <c r="A70" s="18"/>
      <c r="B70" s="29"/>
      <c r="C70" s="29"/>
      <c r="D70" s="18"/>
      <c r="E70" s="18"/>
      <c r="F70" s="18"/>
      <c r="G70" s="18"/>
      <c r="H70" s="19"/>
    </row>
    <row r="71" spans="1:8" ht="12.75">
      <c r="A71" s="18"/>
      <c r="B71" s="29"/>
      <c r="C71" s="29"/>
      <c r="D71" s="18"/>
      <c r="E71" s="18"/>
      <c r="F71" s="18"/>
      <c r="G71" s="18"/>
      <c r="H71" s="19"/>
    </row>
    <row r="72" spans="1:8" ht="12.75">
      <c r="A72" s="18"/>
      <c r="B72" s="29"/>
      <c r="C72" s="29"/>
      <c r="D72" s="18"/>
      <c r="E72" s="18"/>
      <c r="F72" s="18"/>
      <c r="G72" s="18"/>
      <c r="H72" s="19"/>
    </row>
    <row r="73" spans="1:8" ht="12.75">
      <c r="A73" s="18"/>
      <c r="B73" s="29"/>
      <c r="C73" s="29"/>
      <c r="D73" s="18"/>
      <c r="E73" s="18"/>
      <c r="F73" s="18"/>
      <c r="G73" s="18"/>
      <c r="H73" s="19"/>
    </row>
    <row r="74" spans="1:8" ht="12.75">
      <c r="A74" s="18"/>
      <c r="B74" s="29"/>
      <c r="C74" s="29"/>
      <c r="D74" s="18"/>
      <c r="E74" s="18"/>
      <c r="F74" s="18"/>
      <c r="G74" s="18"/>
      <c r="H74" s="19"/>
    </row>
    <row r="75" spans="1:8" ht="12.75">
      <c r="A75" s="18"/>
      <c r="B75" s="29"/>
      <c r="C75" s="29"/>
      <c r="D75" s="18"/>
      <c r="E75" s="18"/>
      <c r="F75" s="18"/>
      <c r="G75" s="18"/>
      <c r="H75" s="19"/>
    </row>
    <row r="76" spans="1:8" ht="12.75">
      <c r="A76" s="18"/>
      <c r="B76" s="29"/>
      <c r="C76" s="29"/>
      <c r="D76" s="18"/>
      <c r="E76" s="18"/>
      <c r="F76" s="18"/>
      <c r="G76" s="18"/>
      <c r="H76" s="19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4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Теплова</cp:lastModifiedBy>
  <dcterms:created xsi:type="dcterms:W3CDTF">2011-12-06T21:57:21Z</dcterms:created>
  <dcterms:modified xsi:type="dcterms:W3CDTF">2011-12-08T08:32:56Z</dcterms:modified>
  <cp:category/>
  <cp:version/>
  <cp:contentType/>
  <cp:contentStatus/>
</cp:coreProperties>
</file>